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calcPr calcId="162913"/>
</workbook>
</file>

<file path=xl/calcChain.xml><?xml version="1.0" encoding="utf-8"?>
<calcChain xmlns="http://schemas.openxmlformats.org/spreadsheetml/2006/main">
  <c r="B20" i="1" l="1"/>
  <c r="B6" i="1"/>
  <c r="E4" i="1"/>
  <c r="C20" i="1"/>
  <c r="C6" i="1"/>
  <c r="E22" i="1"/>
  <c r="E21" i="1"/>
  <c r="C37" i="1"/>
  <c r="B37" i="1"/>
  <c r="E24" i="1" l="1"/>
  <c r="D24" i="1"/>
  <c r="C25" i="1"/>
  <c r="B25" i="1"/>
  <c r="D26" i="1" l="1"/>
  <c r="E26" i="1" s="1"/>
  <c r="I25" i="1"/>
  <c r="H25" i="1"/>
  <c r="K44" i="1" l="1"/>
  <c r="F8" i="3"/>
  <c r="F3" i="3"/>
  <c r="J44" i="1"/>
  <c r="E8" i="3"/>
  <c r="E3" i="3"/>
  <c r="I27" i="1"/>
  <c r="F4" i="3" s="1"/>
  <c r="H27" i="1"/>
  <c r="E4" i="3" s="1"/>
  <c r="D35" i="1"/>
  <c r="E35" i="1" s="1"/>
  <c r="D34" i="1"/>
  <c r="E34" i="1" s="1"/>
  <c r="D33" i="1"/>
  <c r="E33" i="1" s="1"/>
  <c r="D32" i="1"/>
  <c r="E32" i="1" s="1"/>
  <c r="C36" i="1" l="1"/>
  <c r="F6" i="3" s="1"/>
  <c r="B36" i="1"/>
  <c r="E6" i="3" s="1"/>
  <c r="B27" i="1" l="1"/>
  <c r="B4" i="3" s="1"/>
  <c r="B3" i="3"/>
  <c r="B8" i="3"/>
  <c r="C27" i="1"/>
  <c r="C4" i="3" s="1"/>
  <c r="C8" i="3"/>
  <c r="C3"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3" i="1"/>
  <c r="E23" i="1" s="1"/>
  <c r="D22"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<sst xmlns="http://schemas.openxmlformats.org/spreadsheetml/2006/main" count="127" uniqueCount="92">
  <si>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</si>
  <si>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</si>
  <si>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</si>
  <si>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</si>
  <si>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</si>
  <si>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</si>
  <si>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</si>
  <si>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</si>
  <si>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</si>
  <si>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</si>
  <si>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</si>
  <si>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</si>
  <si>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</si>
  <si>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</si>
  <si>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</si>
  <si>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</si>
  <si>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</si>
  <si>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</si>
  <si>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</si>
  <si>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</si>
  <si>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</si>
  <si>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</si>
  <si>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</si>
  <si>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</si>
  <si>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</si>
  <si>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</si>
  <si>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</si>
  <si>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</si>
  <si>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</si>
  <si>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</si>
  <si>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</si>
  <si>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</si>
  <si>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</si>
  <si>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</si>
  <si>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</si>
  <si>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</si>
  <si>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</si>
  <si>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</si>
  <si>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</si>
  <si>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</si>
  <si>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</si>
  <si>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</si>
  <si>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</si>
  <si>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</si>
  <si>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</si>
  <si>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</si>
  <si>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</si>
  <si>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</si>
  <si>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</si>
  <si>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</si>
  <si>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</si>
  <si>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</si>
  <si>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</si>
  <si>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</si>
  <si>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</si>
  <si>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</si>
  <si>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</si>
  <si>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</si>
  <si>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</si>
  <si>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</si>
  <si>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</si>
  <si>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</si>
  <si>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</si>
  <si>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</si>
  <si>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</si>
  <si>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</si>
  <si>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</si>
  <si>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4/17/2017</t>
  </si>
  <si>
    <t>4/16/2018</t>
  </si>
  <si>
    <t>Office of Institutional Research and Decision Support 4/16/2018</t>
  </si>
  <si>
    <t>IU Online</t>
  </si>
  <si>
    <t>Summer II 2018</t>
  </si>
  <si>
    <t xml:space="preserve">-2 ug; +0 grad/prof </t>
  </si>
  <si>
    <t>-10 ug; +1 grad; -7 non-degree</t>
  </si>
  <si>
    <t>-44 ug; -3 grad</t>
  </si>
  <si>
    <t>+5 non-degree</t>
  </si>
  <si>
    <t>+9 ug; +8 grad/prof</t>
  </si>
  <si>
    <t>-11 ug; +5 grad</t>
  </si>
  <si>
    <t>+3 ug; +15 grad; +3 non-degree</t>
  </si>
  <si>
    <t>-36 ug; -5 grad; -4 non-degree</t>
  </si>
  <si>
    <t>+38 grad/prof</t>
  </si>
  <si>
    <t>-41 ug; +4 grad</t>
  </si>
  <si>
    <t>-2 ug; -3 grad/prof</t>
  </si>
  <si>
    <t>+1 ug; -2 grad/prof</t>
  </si>
  <si>
    <t>+7 ug; +12 grad</t>
  </si>
  <si>
    <t>-31 ug; +5 grad</t>
  </si>
  <si>
    <t>+13 ug; -13 grad</t>
  </si>
  <si>
    <t>-17 ug; +2 grad</t>
  </si>
  <si>
    <t>-50 ug; +0 grad; +23 non-degree</t>
  </si>
  <si>
    <t>-3 ug; +85 grad</t>
  </si>
  <si>
    <t>+60 ug; -2 high school; +42 non-degree</t>
  </si>
  <si>
    <t>Kelley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</si>
</sst>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8"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s>
  <cellStyleXfs count="3">
    <xf numFmtId="0" fontId="0" fillId="0" borderId="0"/>
    <xf numFmtId="0" fontId="12" fillId="0" borderId="0"/>
    <xf numFmtId="0" fontId="13" fillId="0" borderId="0"/>
  </cellStyleXfs>
  <cellXfs count="202">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6" fillId="0" borderId="0" xfId="0" applyFont="1" applyAlignment="1">
      <alignment horizontal="center"/>
    </xf>
    <xf numFmtId="3" fontId="25" fillId="2" borderId="14" xfId="0" applyNumberFormat="1" applyFont="1" applyFill="1" applyBorder="1" applyAlignment="1">
      <alignment horizontal="center" wrapText="1"/>
    </xf>
    <xf numFmtId="164" fontId="25"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7"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8"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8" fillId="3" borderId="9" xfId="0" applyNumberFormat="1" applyFont="1" applyFill="1" applyBorder="1" applyAlignment="1">
      <alignment horizontal="center" vertical="center" wrapText="1" readingOrder="1"/>
    </xf>
    <xf numFmtId="166" fontId="28"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3" fillId="2" borderId="9" xfId="0" applyNumberFormat="1" applyFont="1" applyFill="1" applyBorder="1" applyAlignment="1">
      <alignment horizontal="center" wrapText="1"/>
    </xf>
    <xf numFmtId="3" fontId="34" fillId="2" borderId="9" xfId="0" applyNumberFormat="1" applyFont="1" applyFill="1" applyBorder="1" applyAlignment="1">
      <alignment horizontal="center" wrapText="1"/>
    </xf>
    <xf numFmtId="3" fontId="34" fillId="2" borderId="9" xfId="0" applyNumberFormat="1" applyFont="1" applyFill="1" applyBorder="1" applyAlignment="1">
      <alignment horizontal="center" vertical="center" wrapText="1"/>
    </xf>
    <xf numFmtId="164" fontId="33"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vertical="center" wrapText="1"/>
    </xf>
    <xf numFmtId="3" fontId="33" fillId="2" borderId="9"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4" fillId="2" borderId="3" xfId="0" applyNumberFormat="1" applyFont="1" applyFill="1" applyBorder="1" applyAlignment="1">
      <alignment horizontal="center" wrapText="1"/>
    </xf>
    <xf numFmtId="164" fontId="34"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6"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2" borderId="9"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164" fontId="37" fillId="3" borderId="1" xfId="0" applyNumberFormat="1" applyFont="1" applyFill="1" applyBorder="1" applyAlignment="1">
      <alignment horizontal="center" vertical="center" wrapText="1"/>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166" fontId="37" fillId="3" borderId="9" xfId="0" applyNumberFormat="1" applyFont="1" applyFill="1" applyBorder="1" applyAlignment="1">
      <alignment horizontal="center" vertical="center" wrapText="1" readingOrder="1"/>
    </xf>
    <xf numFmtId="166" fontId="36" fillId="0" borderId="9" xfId="0" applyNumberFormat="1" applyFont="1" applyFill="1" applyBorder="1" applyAlignment="1">
      <alignment horizontal="center" vertical="center" wrapText="1" readingOrder="1"/>
    </xf>
    <xf numFmtId="164" fontId="36" fillId="0" borderId="9" xfId="0" applyNumberFormat="1" applyFont="1" applyBorder="1" applyAlignment="1">
      <alignment horizontal="center" vertical="center" wrapText="1" readingOrder="1"/>
    </xf>
    <xf numFmtId="0" fontId="19" fillId="5" borderId="35" xfId="0" applyFont="1" applyFill="1" applyBorder="1"/>
    <xf numFmtId="3" fontId="19" fillId="5" borderId="36" xfId="0" applyNumberFormat="1" applyFont="1" applyFill="1" applyBorder="1" applyAlignment="1">
      <alignment horizontal="center" vertical="center" wrapText="1" readingOrder="1"/>
    </xf>
    <xf numFmtId="166" fontId="35" fillId="3" borderId="9" xfId="0" applyNumberFormat="1" applyFont="1" applyFill="1" applyBorder="1" applyAlignment="1">
      <alignment horizontal="center" vertical="center" wrapText="1" readingOrder="1"/>
    </xf>
    <xf numFmtId="164" fontId="35" fillId="3" borderId="1" xfId="0" applyNumberFormat="1" applyFont="1" applyFill="1" applyBorder="1" applyAlignment="1">
      <alignment horizontal="center" vertical="center" wrapText="1"/>
    </xf>
    <xf numFmtId="3" fontId="29" fillId="0" borderId="9"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3" fontId="29" fillId="3" borderId="9" xfId="0" applyNumberFormat="1" applyFont="1" applyFill="1" applyBorder="1" applyAlignment="1">
      <alignment horizontal="center" wrapText="1"/>
    </xf>
    <xf numFmtId="164" fontId="29" fillId="3" borderId="1" xfId="0" applyNumberFormat="1" applyFont="1" applyFill="1" applyBorder="1" applyAlignment="1">
      <alignment horizontal="center" wrapText="1"/>
    </xf>
    <xf numFmtId="3" fontId="29" fillId="5" borderId="10" xfId="0" applyNumberFormat="1" applyFont="1" applyFill="1" applyBorder="1" applyAlignment="1">
      <alignment horizontal="center" wrapText="1"/>
    </xf>
    <xf numFmtId="164" fontId="29" fillId="5" borderId="2" xfId="0" applyNumberFormat="1" applyFont="1" applyFill="1" applyBorder="1" applyAlignment="1">
      <alignment horizontal="center" wrapText="1"/>
    </xf>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30"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1" fillId="0" borderId="0" xfId="0" applyNumberFormat="1" applyFont="1" applyAlignment="1">
      <alignment horizontal="left"/>
    </xf>
    <xf numFmtId="0" fontId="32"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7"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29"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49" fontId="5" fillId="0" borderId="30" xfId="0" applyNumberFormat="1" applyFont="1" applyFill="1" applyBorder="1" applyAlignment="1">
      <alignment horizontal="left" vertic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0" fontId="16" fillId="0" borderId="37" xfId="0" applyFont="1" applyBorder="1"/>
    <xf numFmtId="1" fontId="0" fillId="0" borderId="39" xfId="0" applyNumberFormat="1" applyBorder="1" applyAlignment="1">
      <alignment horizontal="center"/>
    </xf>
    <xf numFmtId="166" fontId="34" fillId="0" borderId="9" xfId="0" applyNumberFormat="1" applyFont="1" applyFill="1" applyBorder="1" applyAlignment="1">
      <alignment horizontal="center" vertical="center" wrapText="1" readingOrder="1"/>
    </xf>
    <xf numFmtId="3" fontId="16" fillId="2" borderId="9" xfId="0" applyNumberFormat="1" applyFont="1" applyFill="1" applyBorder="1" applyAlignment="1">
      <alignment horizontal="center" wrapText="1"/>
    </xf>
    <xf numFmtId="164" fontId="16" fillId="2" borderId="1" xfId="0" applyNumberFormat="1" applyFont="1" applyFill="1" applyBorder="1" applyAlignment="1">
      <alignment horizontal="center" wrapText="1"/>
    </xf>
    <xf numFmtId="166" fontId="34" fillId="0" borderId="10" xfId="0" applyNumberFormat="1" applyFont="1" applyFill="1" applyBorder="1" applyAlignment="1">
      <alignment horizontal="center" vertical="center" wrapText="1" readingOrder="1"/>
    </xf>
    <xf numFmtId="164" fontId="34" fillId="2" borderId="2" xfId="0" applyNumberFormat="1" applyFont="1" applyFill="1" applyBorder="1" applyAlignment="1">
      <alignment horizontal="center" vertical="center" wrapText="1"/>
    </xf>
    <xf numFmtId="164" fontId="34" fillId="0" borderId="9" xfId="0" applyNumberFormat="1" applyFont="1" applyBorder="1" applyAlignment="1">
      <alignment horizontal="center" vertical="center" wrapText="1" readingOrder="1"/>
    </xf>
    <xf numFmtId="3" fontId="35" fillId="3" borderId="9" xfId="0" applyNumberFormat="1" applyFont="1" applyFill="1" applyBorder="1" applyAlignment="1">
      <alignment horizontal="center" vertical="center" wrapText="1"/>
    </xf>
    <xf numFmtId="3" fontId="35" fillId="5" borderId="33" xfId="0" applyNumberFormat="1" applyFont="1" applyFill="1" applyBorder="1" applyAlignment="1">
      <alignment horizontal="center" vertical="center" wrapText="1"/>
    </xf>
    <xf numFmtId="164" fontId="35" fillId="5" borderId="34"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166" fontId="13" fillId="0" borderId="38" xfId="0" applyNumberFormat="1" applyFont="1" applyFill="1" applyBorder="1" applyAlignment="1">
      <alignment horizontal="center" vertical="center" wrapText="1" readingOrder="1"/>
    </xf>
    <xf numFmtId="3" fontId="16" fillId="2" borderId="11" xfId="0" applyNumberFormat="1" applyFont="1" applyFill="1" applyBorder="1" applyAlignment="1">
      <alignment horizontal="center" vertical="center" wrapText="1"/>
    </xf>
    <xf numFmtId="3" fontId="35" fillId="2" borderId="14" xfId="0" applyNumberFormat="1" applyFont="1" applyFill="1" applyBorder="1" applyAlignment="1">
      <alignment horizontal="center" vertical="center" wrapText="1"/>
    </xf>
    <xf numFmtId="164" fontId="35" fillId="2" borderId="15" xfId="0" applyNumberFormat="1" applyFont="1" applyFill="1" applyBorder="1" applyAlignment="1">
      <alignment horizontal="center" vertical="center" wrapText="1"/>
    </xf>
    <xf numFmtId="3" fontId="33" fillId="2" borderId="3" xfId="0" applyNumberFormat="1" applyFont="1" applyFill="1" applyBorder="1" applyAlignment="1">
      <alignment horizontal="center" wrapText="1"/>
    </xf>
    <xf numFmtId="3" fontId="35" fillId="2" borderId="3" xfId="0" applyNumberFormat="1" applyFont="1" applyFill="1" applyBorder="1" applyAlignment="1">
      <alignment horizontal="center" vertical="center" wrapText="1"/>
    </xf>
    <xf numFmtId="164" fontId="35" fillId="2" borderId="12" xfId="0" applyNumberFormat="1" applyFont="1" applyFill="1" applyBorder="1" applyAlignment="1">
      <alignment horizontal="center" vertical="center" wrapText="1"/>
    </xf>
    <xf numFmtId="3" fontId="35" fillId="2" borderId="3" xfId="0" applyNumberFormat="1" applyFont="1" applyFill="1" applyBorder="1" applyAlignment="1">
      <alignment horizontal="center" wrapText="1"/>
    </xf>
    <xf numFmtId="164" fontId="35" fillId="2" borderId="12"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23" sqref="G23"/>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71</v>
      </c>
      <c r="B1" s="147" t="s">
        <v>37</v>
      </c>
      <c r="C1" s="148"/>
      <c r="D1" s="148"/>
      <c r="E1" s="6"/>
      <c r="F1" s="14"/>
      <c r="G1" s="159">
        <v>43206</v>
      </c>
      <c r="H1" s="160"/>
      <c r="I1" s="160"/>
      <c r="J1" s="160"/>
      <c r="K1" s="160"/>
      <c r="L1" s="160"/>
    </row>
    <row r="2" spans="1:12" s="3" customFormat="1" ht="16.5" customHeight="1" thickBot="1" x14ac:dyDescent="0.3">
      <c r="A2" s="149" t="s">
        <v>4</v>
      </c>
      <c r="B2" s="150"/>
      <c r="C2" s="150"/>
      <c r="D2" s="73"/>
      <c r="E2" s="73"/>
      <c r="F2" s="15"/>
      <c r="G2" s="151" t="s">
        <v>5</v>
      </c>
      <c r="H2" s="150"/>
      <c r="I2" s="150"/>
      <c r="J2" s="150"/>
      <c r="K2" s="85"/>
      <c r="L2" s="86"/>
    </row>
    <row r="3" spans="1:12" s="1" customFormat="1" ht="15.75" thickBot="1" x14ac:dyDescent="0.3">
      <c r="A3" s="67" t="s">
        <v>2</v>
      </c>
      <c r="B3" s="68" t="s">
        <v>67</v>
      </c>
      <c r="C3" s="68" t="s">
        <v>68</v>
      </c>
      <c r="D3" s="72" t="s">
        <v>0</v>
      </c>
      <c r="E3" s="70" t="s">
        <v>1</v>
      </c>
      <c r="F3" s="59"/>
      <c r="G3" s="67" t="s">
        <v>2</v>
      </c>
      <c r="H3" s="68" t="s">
        <v>67</v>
      </c>
      <c r="I3" s="68" t="s">
        <v>68</v>
      </c>
      <c r="J3" s="69" t="s">
        <v>0</v>
      </c>
      <c r="K3" s="70" t="s">
        <v>1</v>
      </c>
      <c r="L3" s="22" t="s">
        <v>42</v>
      </c>
    </row>
    <row r="4" spans="1:12" ht="15" x14ac:dyDescent="0.25">
      <c r="A4" s="71" t="s">
        <v>23</v>
      </c>
      <c r="B4" s="74">
        <v>0</v>
      </c>
      <c r="C4" s="74">
        <v>0</v>
      </c>
      <c r="D4" s="194">
        <f t="shared" ref="D4:D25" si="0">C4-B4</f>
        <v>0</v>
      </c>
      <c r="E4" s="178" t="str">
        <f>IF(B4=0,"n/a",D4/B4)</f>
        <v>n/a</v>
      </c>
      <c r="F4" s="25"/>
      <c r="G4" s="66" t="s">
        <v>23</v>
      </c>
      <c r="H4" s="64">
        <v>3</v>
      </c>
      <c r="I4" s="64">
        <v>1</v>
      </c>
      <c r="J4" s="191">
        <f>I4-H4</f>
        <v>-2</v>
      </c>
      <c r="K4" s="192">
        <f>J4/H4</f>
        <v>-0.66666666666666663</v>
      </c>
      <c r="L4" s="97" t="s">
        <v>72</v>
      </c>
    </row>
    <row r="5" spans="1:12" ht="15" x14ac:dyDescent="0.25">
      <c r="A5" s="26" t="s">
        <v>24</v>
      </c>
      <c r="B5" s="74">
        <v>480</v>
      </c>
      <c r="C5" s="74">
        <v>528</v>
      </c>
      <c r="D5" s="89">
        <f t="shared" si="0"/>
        <v>48</v>
      </c>
      <c r="E5" s="92">
        <f t="shared" ref="E4:E25" si="1">D5/B5</f>
        <v>0.1</v>
      </c>
      <c r="F5" s="25"/>
      <c r="G5" s="18" t="s">
        <v>24</v>
      </c>
      <c r="H5" s="64">
        <v>168</v>
      </c>
      <c r="I5" s="64">
        <v>152</v>
      </c>
      <c r="J5" s="87">
        <f t="shared" ref="J5:J27" si="2">I5-H5</f>
        <v>-16</v>
      </c>
      <c r="K5" s="90">
        <f t="shared" ref="K5:K27" si="3">J5/H5</f>
        <v>-9.5238095238095233E-2</v>
      </c>
      <c r="L5" s="97" t="s">
        <v>73</v>
      </c>
    </row>
    <row r="6" spans="1:12" ht="15" x14ac:dyDescent="0.25">
      <c r="A6" s="26" t="s">
        <v>29</v>
      </c>
      <c r="B6" s="74">
        <f>263+583</f>
        <v>846</v>
      </c>
      <c r="C6" s="74">
        <f>78+359</f>
        <v>437</v>
      </c>
      <c r="D6" s="93">
        <f t="shared" si="0"/>
        <v>-409</v>
      </c>
      <c r="E6" s="95">
        <f t="shared" si="1"/>
        <v>-0.48345153664302598</v>
      </c>
      <c r="F6" s="25"/>
      <c r="G6" s="18" t="s">
        <v>29</v>
      </c>
      <c r="H6" s="64">
        <v>305</v>
      </c>
      <c r="I6" s="64">
        <v>258</v>
      </c>
      <c r="J6" s="87">
        <f t="shared" si="2"/>
        <v>-47</v>
      </c>
      <c r="K6" s="90">
        <f t="shared" si="3"/>
        <v>-0.1540983606557377</v>
      </c>
      <c r="L6" s="98" t="s">
        <v>74</v>
      </c>
    </row>
    <row r="7" spans="1:12" ht="15.75" customHeight="1" x14ac:dyDescent="0.25">
      <c r="A7" s="26" t="s">
        <v>28</v>
      </c>
      <c r="B7" s="74">
        <v>240</v>
      </c>
      <c r="C7" s="74">
        <v>261</v>
      </c>
      <c r="D7" s="89">
        <f t="shared" si="0"/>
        <v>21</v>
      </c>
      <c r="E7" s="92">
        <f t="shared" si="1"/>
        <v>8.7499999999999994E-2</v>
      </c>
      <c r="F7" s="25"/>
      <c r="G7" s="18" t="s">
        <v>28</v>
      </c>
      <c r="H7" s="64">
        <v>99</v>
      </c>
      <c r="I7" s="64">
        <v>116</v>
      </c>
      <c r="J7" s="88">
        <f t="shared" si="2"/>
        <v>17</v>
      </c>
      <c r="K7" s="91">
        <f t="shared" si="3"/>
        <v>0.17171717171717171</v>
      </c>
      <c r="L7" s="98" t="s">
        <v>76</v>
      </c>
    </row>
    <row r="8" spans="1:12" ht="15" x14ac:dyDescent="0.25">
      <c r="A8" s="26" t="s">
        <v>41</v>
      </c>
      <c r="B8" s="74">
        <v>230</v>
      </c>
      <c r="C8" s="74">
        <v>180</v>
      </c>
      <c r="D8" s="93">
        <f t="shared" si="0"/>
        <v>-50</v>
      </c>
      <c r="E8" s="95">
        <f t="shared" si="1"/>
        <v>-0.21739130434782608</v>
      </c>
      <c r="F8" s="25"/>
      <c r="G8" s="18" t="s">
        <v>41</v>
      </c>
      <c r="H8" s="64">
        <v>76</v>
      </c>
      <c r="I8" s="64">
        <v>70</v>
      </c>
      <c r="J8" s="87">
        <f t="shared" si="2"/>
        <v>-6</v>
      </c>
      <c r="K8" s="90">
        <f t="shared" si="3"/>
        <v>-7.8947368421052627E-2</v>
      </c>
      <c r="L8" s="98" t="s">
        <v>77</v>
      </c>
    </row>
    <row r="9" spans="1:12" ht="15" x14ac:dyDescent="0.25">
      <c r="A9" s="26" t="s">
        <v>52</v>
      </c>
      <c r="B9" s="74">
        <v>560</v>
      </c>
      <c r="C9" s="74">
        <v>602</v>
      </c>
      <c r="D9" s="89">
        <f t="shared" si="0"/>
        <v>42</v>
      </c>
      <c r="E9" s="92">
        <f t="shared" si="1"/>
        <v>7.4999999999999997E-2</v>
      </c>
      <c r="F9" s="25"/>
      <c r="G9" s="26" t="s">
        <v>52</v>
      </c>
      <c r="H9" s="64">
        <v>163</v>
      </c>
      <c r="I9" s="64">
        <v>184</v>
      </c>
      <c r="J9" s="88">
        <f t="shared" si="2"/>
        <v>21</v>
      </c>
      <c r="K9" s="91">
        <f t="shared" si="3"/>
        <v>0.12883435582822086</v>
      </c>
      <c r="L9" s="98" t="s">
        <v>78</v>
      </c>
    </row>
    <row r="10" spans="1:12" ht="15" x14ac:dyDescent="0.25">
      <c r="A10" s="26" t="s">
        <v>91</v>
      </c>
      <c r="B10" s="74">
        <v>2229</v>
      </c>
      <c r="C10" s="74">
        <v>1902.5</v>
      </c>
      <c r="D10" s="93">
        <f t="shared" si="0"/>
        <v>-326.5</v>
      </c>
      <c r="E10" s="95">
        <f t="shared" si="1"/>
        <v>-0.1464782413638403</v>
      </c>
      <c r="F10" s="25"/>
      <c r="G10" s="18" t="s">
        <v>91</v>
      </c>
      <c r="H10" s="64">
        <v>479</v>
      </c>
      <c r="I10" s="64">
        <v>434</v>
      </c>
      <c r="J10" s="87">
        <f t="shared" si="2"/>
        <v>-45</v>
      </c>
      <c r="K10" s="90">
        <f t="shared" si="3"/>
        <v>-9.3945720250521919E-2</v>
      </c>
      <c r="L10" s="98" t="s">
        <v>79</v>
      </c>
    </row>
    <row r="11" spans="1:12" ht="14.25" customHeight="1" x14ac:dyDescent="0.25">
      <c r="A11" s="26" t="s">
        <v>38</v>
      </c>
      <c r="B11" s="74">
        <v>185</v>
      </c>
      <c r="C11" s="74">
        <v>298</v>
      </c>
      <c r="D11" s="89">
        <f t="shared" si="0"/>
        <v>113</v>
      </c>
      <c r="E11" s="92">
        <f t="shared" si="1"/>
        <v>0.61081081081081079</v>
      </c>
      <c r="F11" s="25"/>
      <c r="G11" s="18" t="s">
        <v>38</v>
      </c>
      <c r="H11" s="64">
        <v>108</v>
      </c>
      <c r="I11" s="64">
        <v>146</v>
      </c>
      <c r="J11" s="88">
        <f t="shared" si="2"/>
        <v>38</v>
      </c>
      <c r="K11" s="91">
        <f t="shared" si="3"/>
        <v>0.35185185185185186</v>
      </c>
      <c r="L11" s="98" t="s">
        <v>80</v>
      </c>
    </row>
    <row r="12" spans="1:12" ht="15" x14ac:dyDescent="0.25">
      <c r="A12" s="26" t="s">
        <v>53</v>
      </c>
      <c r="B12" s="74">
        <v>1933</v>
      </c>
      <c r="C12" s="74">
        <v>2066</v>
      </c>
      <c r="D12" s="89">
        <f t="shared" si="0"/>
        <v>133</v>
      </c>
      <c r="E12" s="92">
        <f t="shared" si="1"/>
        <v>6.8804966373512674E-2</v>
      </c>
      <c r="F12" s="25"/>
      <c r="G12" s="18" t="s">
        <v>53</v>
      </c>
      <c r="H12" s="64">
        <v>307</v>
      </c>
      <c r="I12" s="64">
        <v>270</v>
      </c>
      <c r="J12" s="87">
        <f t="shared" si="2"/>
        <v>-37</v>
      </c>
      <c r="K12" s="90">
        <f t="shared" si="3"/>
        <v>-0.12052117263843648</v>
      </c>
      <c r="L12" s="98" t="s">
        <v>81</v>
      </c>
    </row>
    <row r="13" spans="1:12" ht="15" customHeight="1" x14ac:dyDescent="0.25">
      <c r="A13" s="26" t="s">
        <v>44</v>
      </c>
      <c r="B13" s="74">
        <v>218</v>
      </c>
      <c r="C13" s="74">
        <v>194</v>
      </c>
      <c r="D13" s="93">
        <f t="shared" si="0"/>
        <v>-24</v>
      </c>
      <c r="E13" s="95">
        <f t="shared" si="1"/>
        <v>-0.11009174311926606</v>
      </c>
      <c r="F13" s="25"/>
      <c r="G13" s="18" t="s">
        <v>44</v>
      </c>
      <c r="H13" s="64">
        <v>46</v>
      </c>
      <c r="I13" s="64">
        <v>41</v>
      </c>
      <c r="J13" s="87">
        <f t="shared" si="2"/>
        <v>-5</v>
      </c>
      <c r="K13" s="90">
        <f t="shared" si="3"/>
        <v>-0.10869565217391304</v>
      </c>
      <c r="L13" s="99" t="s">
        <v>82</v>
      </c>
    </row>
    <row r="14" spans="1:12" ht="14.25" customHeight="1" x14ac:dyDescent="0.25">
      <c r="A14" s="26" t="s">
        <v>25</v>
      </c>
      <c r="B14" s="74">
        <v>952</v>
      </c>
      <c r="C14" s="74">
        <v>917</v>
      </c>
      <c r="D14" s="93">
        <f t="shared" si="0"/>
        <v>-35</v>
      </c>
      <c r="E14" s="95">
        <f t="shared" si="1"/>
        <v>-3.6764705882352942E-2</v>
      </c>
      <c r="F14" s="25"/>
      <c r="G14" s="18" t="s">
        <v>25</v>
      </c>
      <c r="H14" s="64">
        <v>210</v>
      </c>
      <c r="I14" s="64">
        <v>209</v>
      </c>
      <c r="J14" s="87">
        <f t="shared" si="2"/>
        <v>-1</v>
      </c>
      <c r="K14" s="90">
        <f t="shared" si="3"/>
        <v>-4.7619047619047623E-3</v>
      </c>
      <c r="L14" s="99" t="s">
        <v>83</v>
      </c>
    </row>
    <row r="15" spans="1:12" ht="15" x14ac:dyDescent="0.25">
      <c r="A15" s="26" t="s">
        <v>46</v>
      </c>
      <c r="B15" s="74">
        <v>36</v>
      </c>
      <c r="C15" s="74">
        <v>75</v>
      </c>
      <c r="D15" s="89">
        <f t="shared" si="0"/>
        <v>39</v>
      </c>
      <c r="E15" s="92">
        <f t="shared" si="1"/>
        <v>1.0833333333333333</v>
      </c>
      <c r="F15" s="25"/>
      <c r="G15" s="27" t="s">
        <v>46</v>
      </c>
      <c r="H15" s="64">
        <v>9</v>
      </c>
      <c r="I15" s="64">
        <v>28</v>
      </c>
      <c r="J15" s="88">
        <f t="shared" si="2"/>
        <v>19</v>
      </c>
      <c r="K15" s="91">
        <f t="shared" si="3"/>
        <v>2.1111111111111112</v>
      </c>
      <c r="L15" s="98" t="s">
        <v>84</v>
      </c>
    </row>
    <row r="16" spans="1:12" ht="16.5" customHeight="1" x14ac:dyDescent="0.25">
      <c r="A16" s="26" t="s">
        <v>22</v>
      </c>
      <c r="B16" s="74">
        <v>1210</v>
      </c>
      <c r="C16" s="74">
        <v>1099</v>
      </c>
      <c r="D16" s="93">
        <f t="shared" si="0"/>
        <v>-111</v>
      </c>
      <c r="E16" s="95">
        <f t="shared" si="1"/>
        <v>-9.173553719008265E-2</v>
      </c>
      <c r="F16" s="25"/>
      <c r="G16" s="18" t="s">
        <v>22</v>
      </c>
      <c r="H16" s="64">
        <v>221</v>
      </c>
      <c r="I16" s="64">
        <v>195</v>
      </c>
      <c r="J16" s="87">
        <f t="shared" si="2"/>
        <v>-26</v>
      </c>
      <c r="K16" s="90">
        <f t="shared" si="3"/>
        <v>-0.11764705882352941</v>
      </c>
      <c r="L16" s="98" t="s">
        <v>85</v>
      </c>
    </row>
    <row r="17" spans="1:12" ht="15" x14ac:dyDescent="0.25">
      <c r="A17" s="26" t="s">
        <v>3</v>
      </c>
      <c r="B17" s="74">
        <v>468</v>
      </c>
      <c r="C17" s="74">
        <v>629</v>
      </c>
      <c r="D17" s="89">
        <f t="shared" si="0"/>
        <v>161</v>
      </c>
      <c r="E17" s="92">
        <f t="shared" si="1"/>
        <v>0.34401709401709402</v>
      </c>
      <c r="F17" s="25"/>
      <c r="G17" s="18" t="s">
        <v>3</v>
      </c>
      <c r="H17" s="64">
        <v>154</v>
      </c>
      <c r="I17" s="64">
        <v>154</v>
      </c>
      <c r="J17" s="183">
        <f t="shared" si="2"/>
        <v>0</v>
      </c>
      <c r="K17" s="184">
        <f t="shared" si="3"/>
        <v>0</v>
      </c>
      <c r="L17" s="98" t="s">
        <v>86</v>
      </c>
    </row>
    <row r="18" spans="1:12" ht="15" x14ac:dyDescent="0.25">
      <c r="A18" s="18" t="s">
        <v>43</v>
      </c>
      <c r="B18" s="74">
        <v>117</v>
      </c>
      <c r="C18" s="74">
        <v>75</v>
      </c>
      <c r="D18" s="93">
        <f t="shared" si="0"/>
        <v>-42</v>
      </c>
      <c r="E18" s="95">
        <f t="shared" si="1"/>
        <v>-0.35897435897435898</v>
      </c>
      <c r="F18" s="25"/>
      <c r="G18" s="18" t="s">
        <v>43</v>
      </c>
      <c r="H18" s="64">
        <v>52</v>
      </c>
      <c r="I18" s="64">
        <v>37</v>
      </c>
      <c r="J18" s="87">
        <f t="shared" si="2"/>
        <v>-15</v>
      </c>
      <c r="K18" s="90">
        <f t="shared" si="3"/>
        <v>-0.28846153846153844</v>
      </c>
      <c r="L18" s="98" t="s">
        <v>87</v>
      </c>
    </row>
    <row r="19" spans="1:12" ht="15.75" customHeight="1" x14ac:dyDescent="0.25">
      <c r="A19" s="26" t="s">
        <v>26</v>
      </c>
      <c r="B19" s="74">
        <v>3591</v>
      </c>
      <c r="C19" s="74">
        <v>3803</v>
      </c>
      <c r="D19" s="89">
        <f t="shared" si="0"/>
        <v>212</v>
      </c>
      <c r="E19" s="92">
        <f t="shared" si="1"/>
        <v>5.9036480089111665E-2</v>
      </c>
      <c r="F19" s="25"/>
      <c r="G19" s="18" t="s">
        <v>26</v>
      </c>
      <c r="H19" s="64">
        <v>412</v>
      </c>
      <c r="I19" s="64">
        <v>385</v>
      </c>
      <c r="J19" s="87">
        <f t="shared" si="2"/>
        <v>-27</v>
      </c>
      <c r="K19" s="90">
        <f t="shared" si="3"/>
        <v>-6.553398058252427E-2</v>
      </c>
      <c r="L19" s="98" t="s">
        <v>88</v>
      </c>
    </row>
    <row r="20" spans="1:12" ht="15" x14ac:dyDescent="0.25">
      <c r="A20" s="26" t="s">
        <v>47</v>
      </c>
      <c r="B20" s="74">
        <f>24+444</f>
        <v>468</v>
      </c>
      <c r="C20" s="74">
        <f>875+17</f>
        <v>892</v>
      </c>
      <c r="D20" s="89">
        <f t="shared" si="0"/>
        <v>424</v>
      </c>
      <c r="E20" s="92">
        <f t="shared" si="1"/>
        <v>0.90598290598290598</v>
      </c>
      <c r="F20" s="25"/>
      <c r="G20" s="18" t="s">
        <v>47</v>
      </c>
      <c r="H20" s="64">
        <v>127</v>
      </c>
      <c r="I20" s="64">
        <v>209</v>
      </c>
      <c r="J20" s="88">
        <f t="shared" si="2"/>
        <v>82</v>
      </c>
      <c r="K20" s="91">
        <f t="shared" si="3"/>
        <v>0.64566929133858264</v>
      </c>
      <c r="L20" s="98" t="s">
        <v>89</v>
      </c>
    </row>
    <row r="21" spans="1:12" ht="15" customHeight="1" x14ac:dyDescent="0.25">
      <c r="A21" s="26" t="s">
        <v>50</v>
      </c>
      <c r="B21" s="74">
        <v>0</v>
      </c>
      <c r="C21" s="74">
        <v>0</v>
      </c>
      <c r="D21" s="177">
        <f>C21-B21</f>
        <v>0</v>
      </c>
      <c r="E21" s="178" t="str">
        <f>IF(B21=0,"n/a",D21/B21)</f>
        <v>n/a</v>
      </c>
      <c r="F21" s="25"/>
      <c r="G21" s="18" t="s">
        <v>55</v>
      </c>
      <c r="H21" s="64">
        <v>7</v>
      </c>
      <c r="I21" s="64">
        <v>12</v>
      </c>
      <c r="J21" s="89">
        <f t="shared" si="2"/>
        <v>5</v>
      </c>
      <c r="K21" s="92">
        <f t="shared" si="3"/>
        <v>0.7142857142857143</v>
      </c>
      <c r="L21" s="100" t="s">
        <v>75</v>
      </c>
    </row>
    <row r="22" spans="1:12" ht="15" customHeight="1" x14ac:dyDescent="0.25">
      <c r="A22" s="26" t="s">
        <v>7</v>
      </c>
      <c r="B22" s="74">
        <v>0</v>
      </c>
      <c r="C22" s="74">
        <v>0</v>
      </c>
      <c r="D22" s="116">
        <f t="shared" si="0"/>
        <v>0</v>
      </c>
      <c r="E22" s="117" t="str">
        <f>IF(B21=0,"n/a",D21/B21)</f>
        <v>n/a</v>
      </c>
      <c r="F22" s="28"/>
      <c r="G22" s="18" t="s">
        <v>27</v>
      </c>
      <c r="H22" s="64">
        <v>596</v>
      </c>
      <c r="I22" s="64">
        <v>696</v>
      </c>
      <c r="J22" s="88">
        <f t="shared" si="2"/>
        <v>100</v>
      </c>
      <c r="K22" s="91">
        <f t="shared" si="3"/>
        <v>0.16778523489932887</v>
      </c>
      <c r="L22" s="101" t="s">
        <v>90</v>
      </c>
    </row>
    <row r="23" spans="1:12" ht="15" customHeight="1" x14ac:dyDescent="0.25">
      <c r="A23" s="45" t="s">
        <v>27</v>
      </c>
      <c r="B23" s="74">
        <v>1</v>
      </c>
      <c r="C23" s="74">
        <v>0</v>
      </c>
      <c r="D23" s="93">
        <f>C23-B23</f>
        <v>-1</v>
      </c>
      <c r="E23" s="95">
        <f t="shared" ref="E23:E24" si="4">IF(B23=0,"n/a",D23/B23)</f>
        <v>-1</v>
      </c>
      <c r="F23" s="28"/>
      <c r="G23" s="18"/>
      <c r="H23" s="193"/>
      <c r="I23" s="179"/>
      <c r="J23" s="87"/>
      <c r="K23" s="90"/>
      <c r="L23" s="101"/>
    </row>
    <row r="24" spans="1:12" ht="17.25" customHeight="1" x14ac:dyDescent="0.25">
      <c r="A24" s="180" t="s">
        <v>70</v>
      </c>
      <c r="B24" s="181">
        <v>0</v>
      </c>
      <c r="C24" s="181">
        <v>0</v>
      </c>
      <c r="D24" s="116">
        <f t="shared" ref="D24" si="5">C24-B24</f>
        <v>0</v>
      </c>
      <c r="E24" s="178" t="str">
        <f t="shared" si="4"/>
        <v>n/a</v>
      </c>
      <c r="F24" s="29"/>
      <c r="G24" s="18"/>
      <c r="H24" s="40"/>
      <c r="I24" s="83"/>
      <c r="J24" s="38"/>
      <c r="K24" s="41"/>
      <c r="L24" s="84"/>
    </row>
    <row r="25" spans="1:12" ht="14.25" customHeight="1" x14ac:dyDescent="0.25">
      <c r="A25" s="46" t="s">
        <v>36</v>
      </c>
      <c r="B25" s="75">
        <f>SUM(B4:B24)</f>
        <v>13764</v>
      </c>
      <c r="C25" s="75">
        <f>SUM(C4:C24)</f>
        <v>13958.5</v>
      </c>
      <c r="D25" s="188">
        <f t="shared" si="0"/>
        <v>194.5</v>
      </c>
      <c r="E25" s="128">
        <f t="shared" si="1"/>
        <v>1.4131066550421388E-2</v>
      </c>
      <c r="F25" s="28"/>
      <c r="G25" s="42" t="s">
        <v>57</v>
      </c>
      <c r="H25" s="63">
        <f>SUM(H4:H24)</f>
        <v>3542</v>
      </c>
      <c r="I25" s="63">
        <f>SUM(I4:I24)</f>
        <v>3597</v>
      </c>
      <c r="J25" s="133">
        <f t="shared" si="2"/>
        <v>55</v>
      </c>
      <c r="K25" s="134">
        <f t="shared" si="3"/>
        <v>1.5527950310559006E-2</v>
      </c>
      <c r="L25" s="21"/>
    </row>
    <row r="26" spans="1:12" ht="15" x14ac:dyDescent="0.25">
      <c r="A26" s="43" t="s">
        <v>17</v>
      </c>
      <c r="B26" s="58">
        <v>1040</v>
      </c>
      <c r="C26" s="58">
        <v>890</v>
      </c>
      <c r="D26" s="129">
        <f t="shared" ref="D26:D27" si="6">C26-B26</f>
        <v>-150</v>
      </c>
      <c r="E26" s="130">
        <f t="shared" ref="E26:E27" si="7">D26/B26</f>
        <v>-0.14423076923076922</v>
      </c>
      <c r="F26" s="28"/>
      <c r="G26" s="43" t="s">
        <v>17</v>
      </c>
      <c r="H26" s="77">
        <v>284</v>
      </c>
      <c r="I26" s="77">
        <v>235</v>
      </c>
      <c r="J26" s="131">
        <f>I26-H26</f>
        <v>-49</v>
      </c>
      <c r="K26" s="132">
        <f>J26/H26</f>
        <v>-0.17253521126760563</v>
      </c>
      <c r="L26" s="39"/>
    </row>
    <row r="27" spans="1:12" ht="18" customHeight="1" thickBot="1" x14ac:dyDescent="0.3">
      <c r="A27" s="125" t="s">
        <v>51</v>
      </c>
      <c r="B27" s="126">
        <f>SUM(B25:B26)</f>
        <v>14804</v>
      </c>
      <c r="C27" s="126">
        <f>SUM(C25:C26)</f>
        <v>14848.5</v>
      </c>
      <c r="D27" s="189">
        <f t="shared" si="6"/>
        <v>44.5</v>
      </c>
      <c r="E27" s="190">
        <f t="shared" si="7"/>
        <v>3.0059443393677383E-3</v>
      </c>
      <c r="F27" s="30"/>
      <c r="G27" s="44" t="s">
        <v>51</v>
      </c>
      <c r="H27" s="76">
        <f>SUM(H25:H26)</f>
        <v>3826</v>
      </c>
      <c r="I27" s="76">
        <f>SUM(I25:I26)</f>
        <v>3832</v>
      </c>
      <c r="J27" s="135">
        <f t="shared" si="2"/>
        <v>6</v>
      </c>
      <c r="K27" s="136">
        <f t="shared" si="3"/>
        <v>1.5682174594877157E-3</v>
      </c>
      <c r="L27" s="155" t="s">
        <v>58</v>
      </c>
    </row>
    <row r="28" spans="1:12" ht="14.25" customHeight="1" thickTop="1" x14ac:dyDescent="0.2">
      <c r="A28" s="143"/>
      <c r="B28" s="144"/>
      <c r="C28" s="144"/>
      <c r="D28" s="144"/>
      <c r="E28" s="144"/>
      <c r="F28" s="31"/>
      <c r="G28" s="161"/>
      <c r="H28" s="162"/>
      <c r="I28" s="162"/>
      <c r="J28" s="162"/>
      <c r="K28" s="162"/>
      <c r="L28" s="156"/>
    </row>
    <row r="29" spans="1:12" s="13" customFormat="1" ht="13.5" customHeight="1" x14ac:dyDescent="0.2">
      <c r="A29" s="152" t="s">
        <v>12</v>
      </c>
      <c r="B29" s="153"/>
      <c r="C29" s="153"/>
      <c r="D29" s="153"/>
      <c r="E29" s="153"/>
      <c r="F29" s="17"/>
      <c r="G29" s="163"/>
      <c r="H29" s="163"/>
      <c r="I29" s="163"/>
      <c r="J29" s="163"/>
      <c r="K29" s="163"/>
      <c r="L29" s="156"/>
    </row>
    <row r="30" spans="1:12" ht="10.5" customHeight="1" thickBot="1" x14ac:dyDescent="0.25">
      <c r="A30" s="152"/>
      <c r="B30" s="154"/>
      <c r="C30" s="154"/>
      <c r="D30" s="154"/>
      <c r="E30" s="154"/>
      <c r="F30" s="17"/>
      <c r="G30" s="163"/>
      <c r="H30" s="163"/>
      <c r="I30" s="163"/>
      <c r="J30" s="163"/>
      <c r="K30" s="163"/>
      <c r="L30" s="156"/>
    </row>
    <row r="31" spans="1:12" s="13" customFormat="1" ht="13.5" customHeight="1" thickBot="1" x14ac:dyDescent="0.25">
      <c r="A31" s="96" t="s">
        <v>48</v>
      </c>
      <c r="B31" s="19">
        <v>2017</v>
      </c>
      <c r="C31" s="19">
        <v>2018</v>
      </c>
      <c r="D31" s="120" t="s">
        <v>0</v>
      </c>
      <c r="E31" s="121" t="s">
        <v>1</v>
      </c>
      <c r="F31" s="31"/>
      <c r="G31" s="79" t="s">
        <v>40</v>
      </c>
      <c r="H31" s="19">
        <v>2017</v>
      </c>
      <c r="I31" s="19">
        <v>2018</v>
      </c>
      <c r="J31" s="19" t="s">
        <v>0</v>
      </c>
      <c r="K31" s="20" t="s">
        <v>1</v>
      </c>
      <c r="L31" s="174"/>
    </row>
    <row r="32" spans="1:12" ht="17.25" customHeight="1" x14ac:dyDescent="0.25">
      <c r="A32" s="104" t="s">
        <v>31</v>
      </c>
      <c r="B32" s="118">
        <v>104</v>
      </c>
      <c r="C32" s="78">
        <v>125</v>
      </c>
      <c r="D32" s="182">
        <f>C32-B32</f>
        <v>21</v>
      </c>
      <c r="E32" s="187">
        <f>D32/B32</f>
        <v>0.20192307692307693</v>
      </c>
      <c r="F32" s="32"/>
      <c r="G32" s="60" t="s">
        <v>10</v>
      </c>
      <c r="H32" s="106">
        <v>2337</v>
      </c>
      <c r="I32" s="106">
        <v>2175</v>
      </c>
      <c r="J32" s="93">
        <f>I32-H32</f>
        <v>-162</v>
      </c>
      <c r="K32" s="94">
        <f>J32/H32</f>
        <v>-6.9319640564826701E-2</v>
      </c>
      <c r="L32" s="175"/>
    </row>
    <row r="33" spans="1:12" s="3" customFormat="1" ht="16.5" customHeight="1" x14ac:dyDescent="0.25">
      <c r="A33" s="105" t="s">
        <v>6</v>
      </c>
      <c r="B33" s="118">
        <v>379</v>
      </c>
      <c r="C33" s="78">
        <v>398</v>
      </c>
      <c r="D33" s="182">
        <f t="shared" ref="D33:D35" si="8">C33-B33</f>
        <v>19</v>
      </c>
      <c r="E33" s="187">
        <f t="shared" ref="E33:E35" si="9">D33/B33</f>
        <v>5.0131926121372031E-2</v>
      </c>
      <c r="F33" s="32"/>
      <c r="G33" s="26" t="s">
        <v>11</v>
      </c>
      <c r="H33" s="107">
        <v>9412</v>
      </c>
      <c r="I33" s="107">
        <v>8791</v>
      </c>
      <c r="J33" s="93">
        <f>I33-H33</f>
        <v>-621</v>
      </c>
      <c r="K33" s="94">
        <f>J33/H33</f>
        <v>-6.5979600509987246E-2</v>
      </c>
      <c r="L33" s="175"/>
    </row>
    <row r="34" spans="1:12" ht="15" customHeight="1" x14ac:dyDescent="0.25">
      <c r="A34" s="105" t="s">
        <v>32</v>
      </c>
      <c r="B34" s="118">
        <v>594</v>
      </c>
      <c r="C34" s="78">
        <v>575</v>
      </c>
      <c r="D34" s="123">
        <f t="shared" si="8"/>
        <v>-19</v>
      </c>
      <c r="E34" s="124">
        <f t="shared" si="9"/>
        <v>-3.1986531986531987E-2</v>
      </c>
      <c r="F34" s="32"/>
      <c r="G34" s="61" t="s">
        <v>13</v>
      </c>
      <c r="H34" s="108">
        <v>3231</v>
      </c>
      <c r="I34" s="108">
        <v>3264</v>
      </c>
      <c r="J34" s="198">
        <f>I34-H34</f>
        <v>33</v>
      </c>
      <c r="K34" s="199">
        <f>J34/H34</f>
        <v>1.021355617455896E-2</v>
      </c>
      <c r="L34" s="175"/>
    </row>
    <row r="35" spans="1:12" ht="15.75" customHeight="1" thickBot="1" x14ac:dyDescent="0.3">
      <c r="A35" s="105" t="s">
        <v>33</v>
      </c>
      <c r="B35" s="118">
        <v>1462</v>
      </c>
      <c r="C35" s="78">
        <v>1287</v>
      </c>
      <c r="D35" s="123">
        <f t="shared" si="8"/>
        <v>-175</v>
      </c>
      <c r="E35" s="124">
        <f t="shared" si="9"/>
        <v>-0.11969904240766074</v>
      </c>
      <c r="F35" s="32"/>
      <c r="G35" s="62" t="s">
        <v>14</v>
      </c>
      <c r="H35" s="109">
        <v>12494.5</v>
      </c>
      <c r="I35" s="109">
        <v>12678</v>
      </c>
      <c r="J35" s="195">
        <f>I35-H35</f>
        <v>183.5</v>
      </c>
      <c r="K35" s="196">
        <f>J35/H35</f>
        <v>1.4686462043299051E-2</v>
      </c>
      <c r="L35" s="176"/>
    </row>
    <row r="36" spans="1:12" ht="15.75" thickBot="1" x14ac:dyDescent="0.3">
      <c r="A36" s="56" t="s">
        <v>39</v>
      </c>
      <c r="B36" s="63">
        <f>SUM(B32:B35)</f>
        <v>2539</v>
      </c>
      <c r="C36" s="63">
        <f>SUM(C32:C35)</f>
        <v>2385</v>
      </c>
      <c r="D36" s="122">
        <f t="shared" ref="D36:D40" si="10">C36-B36</f>
        <v>-154</v>
      </c>
      <c r="E36" s="119">
        <f t="shared" ref="E36:E38" si="11">D36/B36</f>
        <v>-6.0653800708940525E-2</v>
      </c>
      <c r="F36" s="32"/>
      <c r="G36" s="53"/>
      <c r="H36" s="110"/>
      <c r="I36" s="115"/>
      <c r="J36" s="47"/>
      <c r="K36" s="47"/>
      <c r="L36" s="164" t="s">
        <v>56</v>
      </c>
    </row>
    <row r="37" spans="1:12" ht="16.5" customHeight="1" thickBot="1" x14ac:dyDescent="0.3">
      <c r="A37" s="55" t="s">
        <v>35</v>
      </c>
      <c r="B37" s="64">
        <f>6+240</f>
        <v>246</v>
      </c>
      <c r="C37" s="64">
        <f>4+301</f>
        <v>305</v>
      </c>
      <c r="D37" s="182">
        <f t="shared" si="10"/>
        <v>59</v>
      </c>
      <c r="E37" s="92">
        <f t="shared" si="11"/>
        <v>0.23983739837398374</v>
      </c>
      <c r="F37" s="32"/>
      <c r="G37" s="80" t="s">
        <v>9</v>
      </c>
      <c r="H37" s="19">
        <v>2017</v>
      </c>
      <c r="I37" s="19">
        <v>2018</v>
      </c>
      <c r="J37" s="81" t="s">
        <v>0</v>
      </c>
      <c r="K37" s="82" t="s">
        <v>1</v>
      </c>
      <c r="L37" s="165"/>
    </row>
    <row r="38" spans="1:12" ht="15" customHeight="1" x14ac:dyDescent="0.25">
      <c r="A38" s="56" t="s">
        <v>7</v>
      </c>
      <c r="B38" s="63">
        <v>609</v>
      </c>
      <c r="C38" s="63">
        <v>708</v>
      </c>
      <c r="D38" s="127">
        <f t="shared" si="10"/>
        <v>99</v>
      </c>
      <c r="E38" s="128">
        <f t="shared" si="11"/>
        <v>0.1625615763546798</v>
      </c>
      <c r="F38" s="32"/>
      <c r="G38" s="50" t="s">
        <v>10</v>
      </c>
      <c r="H38" s="111">
        <v>202</v>
      </c>
      <c r="I38" s="111">
        <v>210</v>
      </c>
      <c r="J38" s="102">
        <f>I38-H38</f>
        <v>8</v>
      </c>
      <c r="K38" s="103">
        <f>J38/H38</f>
        <v>3.9603960396039604E-2</v>
      </c>
      <c r="L38" s="165"/>
    </row>
    <row r="39" spans="1:12" ht="14.25" customHeight="1" x14ac:dyDescent="0.25">
      <c r="A39" s="56" t="s">
        <v>8</v>
      </c>
      <c r="B39" s="63">
        <v>126</v>
      </c>
      <c r="C39" s="63">
        <v>176</v>
      </c>
      <c r="D39" s="127">
        <f t="shared" si="10"/>
        <v>50</v>
      </c>
      <c r="E39" s="128">
        <f>D39/B39</f>
        <v>0.3968253968253968</v>
      </c>
      <c r="F39" s="17"/>
      <c r="G39" s="18" t="s">
        <v>11</v>
      </c>
      <c r="H39" s="112">
        <v>903</v>
      </c>
      <c r="I39" s="112">
        <v>898</v>
      </c>
      <c r="J39" s="197">
        <f>I39-H39</f>
        <v>-5</v>
      </c>
      <c r="K39" s="192">
        <f>J39/H39</f>
        <v>-5.5370985603543747E-3</v>
      </c>
      <c r="L39" s="165"/>
    </row>
    <row r="40" spans="1:12" ht="16.5" customHeight="1" thickBot="1" x14ac:dyDescent="0.3">
      <c r="A40" s="57" t="s">
        <v>34</v>
      </c>
      <c r="B40" s="65">
        <v>22</v>
      </c>
      <c r="C40" s="65">
        <v>23</v>
      </c>
      <c r="D40" s="185">
        <f t="shared" si="10"/>
        <v>1</v>
      </c>
      <c r="E40" s="186">
        <f>D40/B40</f>
        <v>4.5454545454545456E-2</v>
      </c>
      <c r="F40" s="17"/>
      <c r="G40" s="51" t="s">
        <v>15</v>
      </c>
      <c r="H40" s="113">
        <v>311</v>
      </c>
      <c r="I40" s="113">
        <v>333</v>
      </c>
      <c r="J40" s="200">
        <f>I40-H40</f>
        <v>22</v>
      </c>
      <c r="K40" s="201">
        <f>J40/H40</f>
        <v>7.0739549839228297E-2</v>
      </c>
      <c r="L40" s="165"/>
    </row>
    <row r="41" spans="1:12" ht="15.75" customHeight="1" thickBot="1" x14ac:dyDescent="0.3">
      <c r="A41" s="137" t="s">
        <v>54</v>
      </c>
      <c r="B41" s="138"/>
      <c r="C41" s="138"/>
      <c r="D41" s="138"/>
      <c r="E41" s="138"/>
      <c r="F41" s="17"/>
      <c r="G41" s="52" t="s">
        <v>16</v>
      </c>
      <c r="H41" s="114">
        <v>1269.5</v>
      </c>
      <c r="I41" s="114">
        <v>1280</v>
      </c>
      <c r="J41" s="48">
        <f>I41-H41</f>
        <v>10.5</v>
      </c>
      <c r="K41" s="49">
        <f>J41/H41</f>
        <v>8.2709728239464351E-3</v>
      </c>
      <c r="L41" s="166"/>
    </row>
    <row r="42" spans="1:12" ht="12" customHeight="1" thickBot="1" x14ac:dyDescent="0.25">
      <c r="A42" s="138"/>
      <c r="B42" s="138"/>
      <c r="C42" s="138"/>
      <c r="D42" s="138"/>
      <c r="E42" s="138"/>
      <c r="F42" s="17"/>
      <c r="G42" s="5"/>
      <c r="H42" s="9"/>
      <c r="I42" s="9"/>
    </row>
    <row r="43" spans="1:12" ht="13.5" customHeight="1" thickBot="1" x14ac:dyDescent="0.25">
      <c r="A43" s="138"/>
      <c r="B43" s="138"/>
      <c r="C43" s="138"/>
      <c r="D43" s="138"/>
      <c r="E43" s="138"/>
      <c r="F43" s="17"/>
      <c r="G43" s="157" t="s">
        <v>30</v>
      </c>
      <c r="H43" s="158"/>
      <c r="I43" s="158"/>
      <c r="J43" s="19">
        <v>2016</v>
      </c>
      <c r="K43" s="19">
        <v>2017</v>
      </c>
      <c r="L43" s="167"/>
    </row>
    <row r="44" spans="1:12" ht="12.75" customHeight="1" x14ac:dyDescent="0.25">
      <c r="A44" s="138"/>
      <c r="B44" s="138"/>
      <c r="C44" s="138"/>
      <c r="D44" s="138"/>
      <c r="E44" s="138"/>
      <c r="F44" s="33"/>
      <c r="G44" s="141" t="s">
        <v>21</v>
      </c>
      <c r="H44" s="142"/>
      <c r="I44" s="142"/>
      <c r="J44" s="36">
        <f>H38/H25</f>
        <v>5.7029926595143984E-2</v>
      </c>
      <c r="K44" s="37">
        <f>I38/I25</f>
        <v>5.8381984987489574E-2</v>
      </c>
      <c r="L44" s="168"/>
    </row>
    <row r="45" spans="1:12" ht="12.75" customHeight="1" x14ac:dyDescent="0.25">
      <c r="A45" s="138"/>
      <c r="B45" s="138"/>
      <c r="C45" s="138"/>
      <c r="D45" s="138"/>
      <c r="E45" s="138"/>
      <c r="F45" s="33"/>
      <c r="G45" s="139" t="s">
        <v>18</v>
      </c>
      <c r="H45" s="140"/>
      <c r="I45" s="140"/>
      <c r="J45" s="23">
        <f>H39/B25</f>
        <v>6.560592850915431E-2</v>
      </c>
      <c r="K45" s="11">
        <f>I39/C25</f>
        <v>6.4333560196296158E-2</v>
      </c>
      <c r="L45" s="169"/>
    </row>
    <row r="46" spans="1:12" ht="12" customHeight="1" x14ac:dyDescent="0.25">
      <c r="A46" s="138"/>
      <c r="B46" s="138"/>
      <c r="C46" s="138"/>
      <c r="D46" s="138"/>
      <c r="E46" s="138"/>
      <c r="F46" s="34"/>
      <c r="G46" s="145" t="s">
        <v>19</v>
      </c>
      <c r="H46" s="146"/>
      <c r="I46" s="146"/>
      <c r="J46" s="23">
        <f>H40/H25</f>
        <v>8.7803500846979105E-2</v>
      </c>
      <c r="K46" s="11">
        <f>I40/I25</f>
        <v>9.2577147623019176E-2</v>
      </c>
      <c r="L46" s="170" t="s">
        <v>49</v>
      </c>
    </row>
    <row r="47" spans="1:12" ht="3.75" hidden="1" customHeight="1" x14ac:dyDescent="0.25">
      <c r="A47" s="138"/>
      <c r="B47" s="138"/>
      <c r="C47" s="138"/>
      <c r="D47" s="138"/>
      <c r="E47" s="138"/>
      <c r="F47" s="34"/>
      <c r="G47" s="145" t="s">
        <v>20</v>
      </c>
      <c r="H47" s="146"/>
      <c r="I47" s="146"/>
      <c r="J47" s="23">
        <f>H41/B25</f>
        <v>9.2233362394652713E-2</v>
      </c>
      <c r="K47" s="11">
        <f>I41/C25</f>
        <v>9.1700397607192743E-2</v>
      </c>
      <c r="L47" s="171"/>
    </row>
    <row r="48" spans="1:12" ht="15" customHeight="1" thickBot="1" x14ac:dyDescent="0.3">
      <c r="A48" s="35" t="s">
        <v>45</v>
      </c>
      <c r="F48" s="17"/>
      <c r="G48" s="172" t="s">
        <v>20</v>
      </c>
      <c r="H48" s="173"/>
      <c r="I48" s="173"/>
      <c r="J48" s="24">
        <f>H41/B25</f>
        <v>9.2233362394652713E-2</v>
      </c>
      <c r="K48" s="12">
        <f>I41/C25</f>
        <v>9.1700397607192743E-2</v>
      </c>
      <c r="L48" s="171"/>
    </row>
    <row r="49" spans="12:12" x14ac:dyDescent="0.2">
      <c r="L49" s="54" t="s">
        <v>69</v>
      </c>
    </row>
  </sheetData>
  <mergeCells count="20">
    <mergeCell ref="L27:L30"/>
    <mergeCell ref="G43:I43"/>
    <mergeCell ref="G1:L1"/>
    <mergeCell ref="G46:I46"/>
    <mergeCell ref="G28:K30"/>
    <mergeCell ref="L36:L41"/>
    <mergeCell ref="L43:L45"/>
    <mergeCell ref="L46:L48"/>
    <mergeCell ref="G48:I48"/>
    <mergeCell ref="L31:L35"/>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s>
  <sheetData>
    <row r="2" spans="1:6" x14ac:dyDescent="0.2">
      <c r="B2" t="s">
        <v>59</v>
      </c>
      <c r="C2" t="s">
        <v>60</v>
      </c>
      <c r="E2" t="s">
        <v>61</v>
      </c>
      <c r="F2" t="s">
        <v>62</v>
      </c>
    </row>
    <row r="3" spans="1:6" x14ac:dyDescent="0.2">
      <c r="A3" t="s">
        <v>63</v>
      </c>
      <c r="B3">
        <f>IF((SUM('Sheet 1'!B4:B23))=('Sheet 1'!B25),0,1)</f>
        <v>0</v>
      </c>
      <c r="C3">
        <f>IF(SUM('Sheet 1'!C4:C23)='Sheet 1'!C25,0,1)</f>
        <v>0</v>
      </c>
      <c r="E3">
        <f>IF(SUM('Sheet 1'!H4:H24)='Sheet 1'!H25,0,1)</f>
        <v>0</v>
      </c>
      <c r="F3">
        <f>IF(SUM('Sheet 1'!I4:I24)='Sheet 1'!I25,0,1)</f>
        <v>0</v>
      </c>
    </row>
    <row r="4" spans="1:6" x14ac:dyDescent="0.2">
      <c r="A4" t="s">
        <v>64</v>
      </c>
      <c r="B4">
        <f>IF(SUM('Sheet 1'!B25:B26)='Sheet 1'!B27,0,1)</f>
        <v>0</v>
      </c>
      <c r="C4">
        <f>IF(SUM('Sheet 1'!C25:C26)='Sheet 1'!C27,0,1)</f>
        <v>0</v>
      </c>
      <c r="E4">
        <f>IF(SUM('Sheet 1'!H25:H26)='Sheet 1'!H27,0,1)</f>
        <v>0</v>
      </c>
      <c r="F4">
        <f>IF(SUM('Sheet 1'!I25:I26)='Sheet 1'!I27,0,1)</f>
        <v>0</v>
      </c>
    </row>
    <row r="6" spans="1:6" x14ac:dyDescent="0.2">
      <c r="A6" t="s">
        <v>65</v>
      </c>
      <c r="E6">
        <f>IF(SUM('Sheet 1'!B36:B40)='Sheet 1'!H25,0,1)</f>
        <v>0</v>
      </c>
      <c r="F6">
        <f>IF(SUM('Sheet 1'!C36:C40)='Sheet 1'!I25,0,1)</f>
        <v>0</v>
      </c>
    </row>
    <row r="8" spans="1:6" x14ac:dyDescent="0.2">
      <c r="A8" t="s">
        <v>66</v>
      </c>
      <c r="B8">
        <f>IF('Sheet 1'!H35+'Sheet 1'!H41='Sheet 1'!B25,0,1)</f>
        <v>0</v>
      </c>
      <c r="C8">
        <f>IF('Sheet 1'!I35+'Sheet 1'!I41='Sheet 1'!C25,0,1)</f>
        <v>1</v>
      </c>
      <c r="E8">
        <f>IF('Sheet 1'!H34+'Sheet 1'!H40='Sheet 1'!H25,0,1)</f>
        <v>0</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2018-04-17T15:02:09Z</dcterms:modified>
</cp:coreProperties>
</file>